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835" windowHeight="145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<sst xmlns="http://schemas.openxmlformats.org/spreadsheetml/2006/main" count="86" uniqueCount="71">
  <si>
    <t>Subtype Code</t>
  </si>
  <si>
    <t>Subtype name</t>
  </si>
  <si>
    <r>
      <t xml:space="preserve">Typical equipment </t>
    </r>
    <r>
      <rPr>
        <i/>
        <sz val="10"/>
        <color indexed="16"/>
        <rFont val="Arial"/>
        <family val="2"/>
      </rPr>
      <t xml:space="preserve">  </t>
    </r>
    <r>
      <rPr>
        <i/>
        <sz val="10"/>
        <color indexed="10"/>
        <rFont val="Arial"/>
        <family val="2"/>
      </rPr>
      <t xml:space="preserve"> </t>
    </r>
    <r>
      <rPr>
        <sz val="10"/>
        <color indexed="10"/>
        <rFont val="Arial"/>
        <family val="2"/>
      </rPr>
      <t xml:space="preserve"> </t>
    </r>
    <r>
      <rPr>
        <sz val="8"/>
        <color indexed="10"/>
        <rFont val="Arial"/>
        <family val="2"/>
      </rPr>
      <t>**See equipment usage chart below for specifics</t>
    </r>
  </si>
  <si>
    <t>Well use
(e3m3)</t>
  </si>
  <si>
    <t>Battery use
(e3m3)</t>
  </si>
  <si>
    <t>Formula for Average FACILITY fuel usage (e3m3)</t>
  </si>
  <si>
    <t>Average FACILITY fuel usage (e3m3) based on 1 well</t>
  </si>
  <si>
    <t># of Wells/Facility</t>
  </si>
  <si>
    <t>Fuel use estimate (e3m3)</t>
  </si>
  <si>
    <t>Crude oil single</t>
  </si>
  <si>
    <t xml:space="preserve">Pump jack, catadyne, separator    </t>
  </si>
  <si>
    <t># wells * 1.87 (pump jack) + 0.29 (separator)</t>
  </si>
  <si>
    <r>
      <t>0.48</t>
    </r>
    <r>
      <rPr>
        <sz val="10"/>
        <rFont val="Arial"/>
        <family val="0"/>
      </rPr>
      <t xml:space="preserve"> (2 catadynes)</t>
    </r>
  </si>
  <si>
    <r>
      <t xml:space="preserve"># wells * (1.87 + 0.29) + </t>
    </r>
    <r>
      <rPr>
        <sz val="10"/>
        <color indexed="12"/>
        <rFont val="Arial"/>
        <family val="2"/>
      </rPr>
      <t>0.48</t>
    </r>
  </si>
  <si>
    <t>Crude oil group</t>
  </si>
  <si>
    <t xml:space="preserve">Pump jack, catadyne, separators </t>
  </si>
  <si>
    <r>
      <t xml:space="preserve">0.48 </t>
    </r>
    <r>
      <rPr>
        <sz val="10"/>
        <rFont val="Arial"/>
        <family val="0"/>
      </rPr>
      <t>(2 catadynes)</t>
    </r>
  </si>
  <si>
    <t>Crude oil proration</t>
  </si>
  <si>
    <t>Pump jack, catadyne, group  and test separators, VRU</t>
  </si>
  <si>
    <t># wells * 1.87 (pump jack)</t>
  </si>
  <si>
    <r>
      <t xml:space="preserve">0.96 - (4 catadynes - 2 catadynes in test separator building + 2 catadynes in test group separator building) + 0.58 (2 test separators) + 0.29 (group separator) +  4.46 (VRU) = </t>
    </r>
    <r>
      <rPr>
        <sz val="10"/>
        <color indexed="12"/>
        <rFont val="Arial"/>
        <family val="2"/>
      </rPr>
      <t>6.29</t>
    </r>
  </si>
  <si>
    <r>
      <t xml:space="preserve"># wells * 1.87 + </t>
    </r>
    <r>
      <rPr>
        <sz val="10"/>
        <color indexed="12"/>
        <rFont val="Arial"/>
        <family val="2"/>
      </rPr>
      <t>6.29</t>
    </r>
  </si>
  <si>
    <t>Crude bit single</t>
  </si>
  <si>
    <t xml:space="preserve">Pump jack, tank heater     </t>
  </si>
  <si>
    <t># wells * 1.87 (pump jack) + 3.62 (tank heater)</t>
  </si>
  <si>
    <t xml:space="preserve"># wells * (1.87 + 3.62) </t>
  </si>
  <si>
    <t>Crude bit  group</t>
  </si>
  <si>
    <t>Crude bit proration</t>
  </si>
  <si>
    <t>Pump jack, test and group tank heaters, VRU</t>
  </si>
  <si>
    <t xml:space="preserve"># wells * 1.87 (pump jack) </t>
  </si>
  <si>
    <r>
      <t xml:space="preserve">7.24 (2 test tank heaters) + 3.62 (1 group tank heater) + 4.46 (1 VRU) = </t>
    </r>
    <r>
      <rPr>
        <sz val="10"/>
        <color indexed="12"/>
        <rFont val="Arial"/>
        <family val="2"/>
      </rPr>
      <t>15.32</t>
    </r>
  </si>
  <si>
    <r>
      <t xml:space="preserve"># wells * 1.87 + </t>
    </r>
    <r>
      <rPr>
        <sz val="10"/>
        <color indexed="12"/>
        <rFont val="Arial"/>
        <family val="2"/>
      </rPr>
      <t xml:space="preserve">15.32 </t>
    </r>
  </si>
  <si>
    <t>Crude bit paper</t>
  </si>
  <si>
    <t># wells * (1.87 + 3.62)</t>
  </si>
  <si>
    <t>Gas single</t>
  </si>
  <si>
    <t>Separator, catadyne, chemical pump(s)</t>
  </si>
  <si>
    <t># wells * 0.29 (1 separator) + 0.48 (2 catadyne) + 1.12 (2 chemical pumps)</t>
  </si>
  <si>
    <t># wells * (0.29 + 0.48 + 1.12)</t>
  </si>
  <si>
    <t>Gas multi group</t>
  </si>
  <si>
    <t>Separators, catadyne, chemical pump(s)</t>
  </si>
  <si>
    <t xml:space="preserve">Gas effluent measurement (proration) </t>
  </si>
  <si>
    <t>Separator, catadyne, chemical pump(s), line heater</t>
  </si>
  <si>
    <t># wells * 2.26 (1 line heater per well)</t>
  </si>
  <si>
    <r>
      <t xml:space="preserve">0.29 (1 group separator) + 0.48 (2 catadynes) + 1.12 (2 chemical pumps) = </t>
    </r>
    <r>
      <rPr>
        <sz val="10"/>
        <color indexed="12"/>
        <rFont val="Arial"/>
        <family val="2"/>
      </rPr>
      <t>1.89</t>
    </r>
  </si>
  <si>
    <r>
      <t xml:space="preserve"># wells * 2.26 + </t>
    </r>
    <r>
      <rPr>
        <sz val="10"/>
        <color indexed="12"/>
        <rFont val="Arial"/>
        <family val="2"/>
      </rPr>
      <t>1.89</t>
    </r>
  </si>
  <si>
    <t>Gas proration SE</t>
  </si>
  <si>
    <t>Separator, catadyne, chemical pump(s), line heater, compressor</t>
  </si>
  <si>
    <r>
      <t xml:space="preserve">0.29 (1 group separator) + 0.48 (2 catadynes) + 1.12 (2 chemical pumps) + 46.90 (1 compressor) = </t>
    </r>
    <r>
      <rPr>
        <sz val="10"/>
        <color indexed="12"/>
        <rFont val="Arial"/>
        <family val="2"/>
      </rPr>
      <t>48.79</t>
    </r>
  </si>
  <si>
    <r>
      <t xml:space="preserve"># wells * 2.26 + </t>
    </r>
    <r>
      <rPr>
        <sz val="10"/>
        <color indexed="12"/>
        <rFont val="Arial"/>
        <family val="2"/>
      </rPr>
      <t>48.79</t>
    </r>
  </si>
  <si>
    <t>Gas proration not SE</t>
  </si>
  <si>
    <t>Custom treater</t>
  </si>
  <si>
    <t>Treater, heated tanks</t>
  </si>
  <si>
    <r>
      <t>9.04 (1 treater) + 14.48 (4 heated tanks) =</t>
    </r>
    <r>
      <rPr>
        <sz val="10"/>
        <color indexed="12"/>
        <rFont val="Arial"/>
        <family val="2"/>
      </rPr>
      <t xml:space="preserve"> 23.52</t>
    </r>
  </si>
  <si>
    <r>
      <t xml:space="preserve">9.04 + 14.48 = </t>
    </r>
    <r>
      <rPr>
        <sz val="10"/>
        <color indexed="12"/>
        <rFont val="Arial"/>
        <family val="2"/>
      </rPr>
      <t>23.52</t>
    </r>
  </si>
  <si>
    <t>Gas gathering system</t>
  </si>
  <si>
    <r>
      <t xml:space="preserve">0.29 (1 group separator) + 0.48 (2 catadynes) + 1.12 (2 chemical pumps) + 2.26 (1 line heater) + 46.90 (1 compressor) = </t>
    </r>
    <r>
      <rPr>
        <sz val="10"/>
        <color indexed="12"/>
        <rFont val="Arial"/>
        <family val="2"/>
      </rPr>
      <t>51.05</t>
    </r>
  </si>
  <si>
    <r>
      <t xml:space="preserve">0.29 + 0.48 + 1.12 + 2.26+ 46.90= </t>
    </r>
    <r>
      <rPr>
        <sz val="10"/>
        <color indexed="12"/>
        <rFont val="Arial"/>
        <family val="2"/>
      </rPr>
      <t>51.05</t>
    </r>
  </si>
  <si>
    <r>
      <t>Note: the remainder of the facility subtypes are not included on this list, because it is not reasonable to estimate average fuel usage.   Please refer to</t>
    </r>
    <r>
      <rPr>
        <b/>
        <i/>
        <sz val="8"/>
        <color indexed="10"/>
        <rFont val="Arial"/>
        <family val="2"/>
      </rPr>
      <t xml:space="preserve"> Table 2 in the On-line Supplement to Directive 007: Volumetric and Infrastructure Requirements</t>
    </r>
    <r>
      <rPr>
        <b/>
        <sz val="8"/>
        <color indexed="10"/>
        <rFont val="Arial"/>
        <family val="2"/>
      </rPr>
      <t xml:space="preserve"> for a complete list of all facility sub-types.</t>
    </r>
  </si>
  <si>
    <r>
      <t>**</t>
    </r>
    <r>
      <rPr>
        <sz val="10"/>
        <rFont val="Arial"/>
        <family val="0"/>
      </rPr>
      <t>Fuel use listing by equipment type</t>
    </r>
  </si>
  <si>
    <t xml:space="preserve">Converted  to monthly e3m3 </t>
  </si>
  <si>
    <t>Pump jack = 2.6 m3 per hour. Translates to 1.9 e3m3 per month.</t>
  </si>
  <si>
    <t>Catadyne = for each 12 x 24</t>
  </si>
  <si>
    <t xml:space="preserve">Group Separator </t>
  </si>
  <si>
    <t>Test Separator</t>
  </si>
  <si>
    <t>Tank heater (200K Btu)</t>
  </si>
  <si>
    <t>Line heater (125K Btu)</t>
  </si>
  <si>
    <t>VRU (based on Arrow C-96)</t>
  </si>
  <si>
    <t>Chemical pump (based on Texsteam 5100)</t>
  </si>
  <si>
    <t>Treater (based on a 500K Btu treater)</t>
  </si>
  <si>
    <t>Compressor (based on Wauk. F2895GV @ 1200 rpm)</t>
  </si>
  <si>
    <r>
      <t xml:space="preserve">Questionable Fuel Volume- Facility
</t>
    </r>
    <r>
      <rPr>
        <b/>
        <sz val="8"/>
        <rFont val="Arial"/>
        <family val="2"/>
      </rPr>
      <t>The intent of the Compliance Assessment Indicator (CAI) is to identify instances when the volume of gas reported as Fuel deviated by more than +/- 50 % from the fuel usage volume expected for various facility subtypes.  Possible action(s) to be considered/taken by an Operator who has this CAI appearing on their monthly Compliance Assessment Report (CAR) is to confirm the accuracy of the reported fuel gas volumes.
In consultation with the AER Measurement Specialist, the Production Audit Team developed the Questionable Fuel Volume- Facility CAI using two base assumptions: 
           -  what typical equipment we might expect to see at a specific facility sub-type, and 
           -  the amount of fuel each piece of equipment may use per manufacture specifications.   
Based on those assumptions a formula was developed for the each facility subtype. The CAI will not be triggered unless the reported Fuel Volume is +/- 50% of the calculated fuel usage estimate.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</si>
</sst>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b/>
      <sz val="16"/>
      <name val="Arial"/>
      <family val="2"/>
    </font>
    <font>
      <b/>
      <sz val="8"/>
      <name val="Arial"/>
      <family val="2"/>
    </font>
    <font>
      <i/>
      <sz val="10"/>
      <color indexed="16"/>
      <name val="Arial"/>
      <family val="2"/>
    </font>
    <font>
      <i/>
      <sz val="10"/>
      <color indexed="10"/>
      <name val="Arial"/>
      <family val="2"/>
    </font>
    <font>
      <sz val="10"/>
      <color indexed="10"/>
      <name val="Arial"/>
      <family val="2"/>
    </font>
    <font>
      <sz val="8"/>
      <color indexed="10"/>
      <name val="Arial"/>
      <family val="2"/>
    </font>
    <font>
      <sz val="10"/>
      <color indexed="12"/>
      <name val="Arial"/>
      <family val="2"/>
    </font>
    <font>
      <b/>
      <sz val="8"/>
      <color indexed="10"/>
      <name val="Arial"/>
      <family val="2"/>
    </font>
    <font>
      <b/>
      <i/>
      <sz val="8"/>
      <color indexed="10"/>
      <name val="Arial"/>
      <family val="2"/>
    </font>
    <font>
      <b/>
      <sz val="10"/>
      <name val="Arial"/>
      <family val="2"/>
    </font>
  </fonts>
  <fills count="7">
    <fill>
      <patternFill/>
    </fill>
    <fill>
      <patternFill patternType="gray125"/>
    </fill>
    <fill>
      <patternFill patternType="solid">
        <fgColor indexed="55"/>
        <bgColor indexed="64"/>
      </patternFill>
    </fill>
    <fill>
      <patternFill patternType="solid">
        <fgColor indexed="4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8">
    <border>
      <left/>
      <right/>
      <top/>
      <bottom/>
      <diagonal/>
    </border>
    <border>
      <left style="thick"/>
      <right style="thin"/>
      <top style="thick"/>
      <bottom style="thick"/>
    </border>
    <border>
      <left style="thin"/>
      <right style="thin"/>
      <top style="thick"/>
      <bottom style="thick"/>
    </border>
    <border>
      <left style="thin"/>
      <right>
        <color indexed="63"/>
      </right>
      <top style="thick"/>
      <bottom style="thick"/>
    </border>
    <border>
      <left style="thin"/>
      <right style="thick"/>
      <top style="thick"/>
      <bottom style="thick"/>
    </border>
    <border>
      <left style="thick"/>
      <right>
        <color indexed="63"/>
      </right>
      <top>
        <color indexed="63"/>
      </top>
      <bottom>
        <color indexed="63"/>
      </bottom>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style="thin"/>
      <top>
        <color indexed="63"/>
      </top>
      <bottom style="thin"/>
    </border>
    <border>
      <left style="thick"/>
      <right style="thin"/>
      <top style="thin"/>
      <bottom style="thin"/>
    </border>
    <border>
      <left style="thin"/>
      <right style="thin"/>
      <top style="thin"/>
      <bottom style="thin"/>
    </border>
    <border>
      <left style="thin"/>
      <right>
        <color indexed="63"/>
      </right>
      <top style="thin"/>
      <bottom style="thin"/>
    </border>
    <border>
      <left style="thick"/>
      <right style="thin"/>
      <top style="thick"/>
      <bottom>
        <color indexed="63"/>
      </bottom>
    </border>
    <border>
      <left style="thin"/>
      <right style="thick"/>
      <top style="thick"/>
      <bottom>
        <color indexed="63"/>
      </bottom>
    </border>
    <border>
      <left style="thin"/>
      <right style="thick"/>
      <top style="thin"/>
      <bottom style="thin"/>
    </border>
    <border>
      <left style="thick"/>
      <right style="thin"/>
      <top style="thin"/>
      <bottom style="thick"/>
    </border>
    <border>
      <left style="thin"/>
      <right style="thick"/>
      <top style="thin"/>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horizontal="left" vertical="top" wrapText="1" readingOrder="1"/>
    </xf>
    <xf numFmtId="0" fontId="0" fillId="0" borderId="0" xfId="0" applyAlignment="1">
      <alignment horizontal="left" wrapText="1" readingOrder="1"/>
    </xf>
    <xf numFmtId="0" fontId="0" fillId="0" borderId="0" xfId="0" applyAlignment="1">
      <alignment horizontal="left" wrapText="1"/>
    </xf>
    <xf numFmtId="0" fontId="0" fillId="0" borderId="0" xfId="0" applyAlignment="1">
      <alignment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3" borderId="3" xfId="0"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7" xfId="0" applyBorder="1" applyAlignment="1">
      <alignment horizontal="left" wrapText="1"/>
    </xf>
    <xf numFmtId="2" fontId="0" fillId="0" borderId="7" xfId="0" applyNumberFormat="1" applyBorder="1" applyAlignment="1">
      <alignment horizontal="left" wrapText="1"/>
    </xf>
    <xf numFmtId="0" fontId="7" fillId="0" borderId="7" xfId="0" applyFont="1" applyBorder="1" applyAlignment="1">
      <alignment horizontal="left" wrapText="1"/>
    </xf>
    <xf numFmtId="2" fontId="0" fillId="0" borderId="8" xfId="0" applyNumberFormat="1" applyBorder="1" applyAlignment="1" applyProtection="1">
      <alignment horizontal="left" wrapText="1"/>
      <protection hidden="1" locked="0"/>
    </xf>
    <xf numFmtId="0" fontId="0" fillId="5" borderId="9" xfId="0" applyFill="1" applyBorder="1" applyAlignment="1">
      <alignment horizontal="center" wrapText="1"/>
    </xf>
    <xf numFmtId="0" fontId="0" fillId="6" borderId="9" xfId="0" applyFill="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1" xfId="0" applyBorder="1" applyAlignment="1">
      <alignment horizontal="left" wrapText="1"/>
    </xf>
    <xf numFmtId="2" fontId="0" fillId="0" borderId="11" xfId="0" applyNumberFormat="1" applyBorder="1" applyAlignment="1">
      <alignment horizontal="left" wrapText="1"/>
    </xf>
    <xf numFmtId="0" fontId="7" fillId="0" borderId="11" xfId="0" applyFont="1" applyBorder="1" applyAlignment="1">
      <alignment horizontal="left" wrapText="1"/>
    </xf>
    <xf numFmtId="2" fontId="0" fillId="0" borderId="12" xfId="0" applyNumberFormat="1" applyBorder="1" applyAlignment="1" applyProtection="1">
      <alignment horizontal="left" wrapText="1"/>
      <protection hidden="1" locked="0"/>
    </xf>
    <xf numFmtId="0" fontId="0" fillId="0" borderId="9" xfId="0" applyBorder="1" applyAlignment="1">
      <alignment horizontal="center" wrapText="1"/>
    </xf>
    <xf numFmtId="0" fontId="0" fillId="5" borderId="11" xfId="0" applyFill="1" applyBorder="1" applyAlignment="1">
      <alignment horizontal="center" wrapText="1"/>
    </xf>
    <xf numFmtId="0" fontId="0" fillId="6" borderId="11" xfId="0" applyFill="1" applyBorder="1" applyAlignment="1">
      <alignment horizontal="center" wrapText="1"/>
    </xf>
    <xf numFmtId="0" fontId="0" fillId="0" borderId="12" xfId="0" applyBorder="1" applyAlignment="1">
      <alignment horizontal="left" wrapText="1"/>
    </xf>
    <xf numFmtId="0" fontId="0" fillId="0" borderId="11" xfId="0" applyFont="1" applyBorder="1" applyAlignment="1">
      <alignment horizontal="left" wrapText="1"/>
    </xf>
    <xf numFmtId="0" fontId="0" fillId="0" borderId="0" xfId="0" applyBorder="1" applyAlignment="1">
      <alignment horizontal="center" wrapText="1"/>
    </xf>
    <xf numFmtId="0" fontId="0" fillId="0" borderId="0" xfId="0" applyFont="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center" wrapText="1"/>
    </xf>
    <xf numFmtId="0" fontId="8" fillId="0" borderId="0" xfId="0" applyFont="1" applyAlignment="1">
      <alignment horizontal="left" vertical="distributed" wrapText="1" readingOrder="1"/>
    </xf>
    <xf numFmtId="0" fontId="10" fillId="0" borderId="0" xfId="0" applyFont="1" applyAlignment="1">
      <alignment horizontal="left" wrapText="1"/>
    </xf>
    <xf numFmtId="0" fontId="8" fillId="0" borderId="0" xfId="0" applyFont="1" applyAlignment="1">
      <alignment horizontal="left" vertical="distributed" wrapText="1" readingOrder="1"/>
    </xf>
    <xf numFmtId="0" fontId="10"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5" fillId="2" borderId="13" xfId="0" applyFont="1" applyFill="1" applyBorder="1" applyAlignment="1">
      <alignment horizontal="center" wrapText="1"/>
    </xf>
    <xf numFmtId="2" fontId="0" fillId="2" borderId="14" xfId="0" applyNumberFormat="1" applyFill="1" applyBorder="1" applyAlignment="1">
      <alignment horizontal="center" wrapText="1"/>
    </xf>
    <xf numFmtId="0" fontId="0" fillId="0" borderId="10" xfId="0" applyBorder="1" applyAlignment="1">
      <alignment horizontal="left" wrapText="1"/>
    </xf>
    <xf numFmtId="2" fontId="0" fillId="0" borderId="15" xfId="0" applyNumberFormat="1" applyBorder="1" applyAlignment="1">
      <alignment horizontal="center" wrapText="1"/>
    </xf>
    <xf numFmtId="2" fontId="0" fillId="0" borderId="0" xfId="0" applyNumberFormat="1" applyBorder="1" applyAlignment="1">
      <alignment horizontal="center" wrapText="1"/>
    </xf>
    <xf numFmtId="0" fontId="0" fillId="0" borderId="16" xfId="0" applyBorder="1" applyAlignment="1">
      <alignment horizontal="left" wrapText="1"/>
    </xf>
    <xf numFmtId="2" fontId="0" fillId="0" borderId="17" xfId="0" applyNumberFormat="1" applyBorder="1" applyAlignment="1">
      <alignment horizontal="center" wrapText="1"/>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3"/>
  <sheetViews>
    <sheetView tabSelected="1" workbookViewId="0" topLeftCell="A1">
      <selection activeCell="M2" sqref="M2"/>
    </sheetView>
  </sheetViews>
  <sheetFormatPr defaultColWidth="9.140625" defaultRowHeight="12.75"/>
  <cols>
    <col min="1" max="1" width="9.00390625" style="47" customWidth="1"/>
    <col min="2" max="2" width="9.140625" style="47" customWidth="1"/>
    <col min="3" max="3" width="15.8515625" style="47" customWidth="1"/>
    <col min="4" max="4" width="22.421875" style="47" customWidth="1"/>
    <col min="5" max="5" width="24.28125" style="47" customWidth="1"/>
    <col min="6" max="6" width="14.8515625" style="47" customWidth="1"/>
    <col min="7" max="7" width="12.140625" style="47" customWidth="1"/>
    <col min="8" max="8" width="13.28125" style="47" customWidth="1"/>
    <col min="9" max="9" width="8.7109375" style="47" bestFit="1" customWidth="1"/>
  </cols>
  <sheetData>
    <row r="1" spans="1:11" ht="175.5" customHeight="1" thickBot="1">
      <c r="A1" s="1" t="s">
        <v>70</v>
      </c>
      <c r="B1" s="2"/>
      <c r="C1" s="2"/>
      <c r="D1" s="2"/>
      <c r="E1" s="2"/>
      <c r="F1" s="2"/>
      <c r="G1" s="3"/>
      <c r="H1" s="3"/>
      <c r="I1" s="3"/>
      <c r="J1" s="4"/>
      <c r="K1" s="4"/>
    </row>
    <row r="2" spans="1:11" ht="70.5" customHeight="1" thickBot="1" thickTop="1">
      <c r="A2" s="5" t="s">
        <v>0</v>
      </c>
      <c r="B2" s="6" t="s">
        <v>1</v>
      </c>
      <c r="C2" s="6" t="s">
        <v>2</v>
      </c>
      <c r="D2" s="6" t="s">
        <v>3</v>
      </c>
      <c r="E2" s="6" t="s">
        <v>4</v>
      </c>
      <c r="F2" s="6" t="s">
        <v>5</v>
      </c>
      <c r="G2" s="6" t="s">
        <v>6</v>
      </c>
      <c r="H2" s="7" t="s">
        <v>7</v>
      </c>
      <c r="I2" s="8" t="s">
        <v>8</v>
      </c>
      <c r="J2" s="9"/>
      <c r="K2" s="10"/>
    </row>
    <row r="3" spans="1:11" ht="39" thickTop="1">
      <c r="A3" s="11">
        <v>311</v>
      </c>
      <c r="B3" s="12" t="s">
        <v>9</v>
      </c>
      <c r="C3" s="13" t="s">
        <v>10</v>
      </c>
      <c r="D3" s="14" t="s">
        <v>11</v>
      </c>
      <c r="E3" s="15" t="s">
        <v>12</v>
      </c>
      <c r="F3" s="16" t="s">
        <v>13</v>
      </c>
      <c r="G3" s="12">
        <f>1*(1.87+0.29)+0.48</f>
        <v>2.64</v>
      </c>
      <c r="H3" s="17">
        <v>1</v>
      </c>
      <c r="I3" s="18">
        <f>H3*(1.87+0.29)+0.48</f>
        <v>2.64</v>
      </c>
      <c r="J3" s="4"/>
      <c r="K3" s="4"/>
    </row>
    <row r="4" spans="1:11" ht="38.25">
      <c r="A4" s="19">
        <v>321</v>
      </c>
      <c r="B4" s="20" t="s">
        <v>14</v>
      </c>
      <c r="C4" s="21" t="s">
        <v>15</v>
      </c>
      <c r="D4" s="22" t="s">
        <v>11</v>
      </c>
      <c r="E4" s="23" t="s">
        <v>16</v>
      </c>
      <c r="F4" s="24" t="s">
        <v>13</v>
      </c>
      <c r="G4" s="25">
        <f>1*(1.87+0.29)+0.48</f>
        <v>2.64</v>
      </c>
      <c r="H4" s="26">
        <v>1</v>
      </c>
      <c r="I4" s="27">
        <f>H4*(1.87+0.29)+0.48</f>
        <v>2.64</v>
      </c>
      <c r="J4" s="4"/>
      <c r="K4" s="4"/>
    </row>
    <row r="5" spans="1:11" ht="102">
      <c r="A5" s="19">
        <v>322</v>
      </c>
      <c r="B5" s="20" t="s">
        <v>17</v>
      </c>
      <c r="C5" s="21" t="s">
        <v>18</v>
      </c>
      <c r="D5" s="22" t="s">
        <v>19</v>
      </c>
      <c r="E5" s="21" t="s">
        <v>20</v>
      </c>
      <c r="F5" s="28" t="s">
        <v>21</v>
      </c>
      <c r="G5" s="20">
        <f>1*1.87+6.29</f>
        <v>8.16</v>
      </c>
      <c r="H5" s="26">
        <v>1</v>
      </c>
      <c r="I5" s="27">
        <f>H5*1.87+6.29</f>
        <v>8.16</v>
      </c>
      <c r="J5" s="4"/>
      <c r="K5" s="4"/>
    </row>
    <row r="6" spans="1:11" ht="25.5">
      <c r="A6" s="19">
        <v>331</v>
      </c>
      <c r="B6" s="20" t="s">
        <v>22</v>
      </c>
      <c r="C6" s="21" t="s">
        <v>23</v>
      </c>
      <c r="D6" s="21" t="s">
        <v>24</v>
      </c>
      <c r="E6" s="21">
        <v>0</v>
      </c>
      <c r="F6" s="28" t="s">
        <v>25</v>
      </c>
      <c r="G6" s="20">
        <f>1*(1.87+3.62)</f>
        <v>5.49</v>
      </c>
      <c r="H6" s="26">
        <v>1</v>
      </c>
      <c r="I6" s="27">
        <f>H6*1.87+3.62</f>
        <v>5.49</v>
      </c>
      <c r="J6" s="4"/>
      <c r="K6" s="4"/>
    </row>
    <row r="7" spans="1:11" ht="25.5">
      <c r="A7" s="19">
        <v>341</v>
      </c>
      <c r="B7" s="20" t="s">
        <v>26</v>
      </c>
      <c r="C7" s="21" t="s">
        <v>23</v>
      </c>
      <c r="D7" s="21" t="s">
        <v>24</v>
      </c>
      <c r="E7" s="21">
        <v>0</v>
      </c>
      <c r="F7" s="28" t="s">
        <v>25</v>
      </c>
      <c r="G7" s="20">
        <f>1*(1.87+3.62)</f>
        <v>5.49</v>
      </c>
      <c r="H7" s="26">
        <v>1</v>
      </c>
      <c r="I7" s="27">
        <f>H7*1.87+3.62</f>
        <v>5.49</v>
      </c>
      <c r="J7" s="4"/>
      <c r="K7" s="4"/>
    </row>
    <row r="8" spans="1:11" ht="38.25">
      <c r="A8" s="19">
        <v>342</v>
      </c>
      <c r="B8" s="20" t="s">
        <v>27</v>
      </c>
      <c r="C8" s="21" t="s">
        <v>28</v>
      </c>
      <c r="D8" s="21" t="s">
        <v>29</v>
      </c>
      <c r="E8" s="21" t="s">
        <v>30</v>
      </c>
      <c r="F8" s="28" t="s">
        <v>31</v>
      </c>
      <c r="G8" s="20">
        <f>1*1.87+15.32</f>
        <v>17.19</v>
      </c>
      <c r="H8" s="26">
        <v>1</v>
      </c>
      <c r="I8" s="27">
        <f>H8*1.87+15.32</f>
        <v>17.19</v>
      </c>
      <c r="J8" s="4"/>
      <c r="K8" s="4"/>
    </row>
    <row r="9" spans="1:11" ht="25.5">
      <c r="A9" s="19">
        <v>343</v>
      </c>
      <c r="B9" s="20" t="s">
        <v>32</v>
      </c>
      <c r="C9" s="21" t="s">
        <v>23</v>
      </c>
      <c r="D9" s="21" t="s">
        <v>24</v>
      </c>
      <c r="E9" s="21">
        <v>0</v>
      </c>
      <c r="F9" s="28" t="s">
        <v>33</v>
      </c>
      <c r="G9" s="20">
        <f>1*(1.87+3.62)</f>
        <v>5.49</v>
      </c>
      <c r="H9" s="26">
        <v>1</v>
      </c>
      <c r="I9" s="27">
        <f>H9*1.87+3.62</f>
        <v>5.49</v>
      </c>
      <c r="J9" s="4"/>
      <c r="K9" s="4"/>
    </row>
    <row r="10" spans="1:11" ht="51">
      <c r="A10" s="19">
        <v>351</v>
      </c>
      <c r="B10" s="20" t="s">
        <v>34</v>
      </c>
      <c r="C10" s="21" t="s">
        <v>35</v>
      </c>
      <c r="D10" s="21" t="s">
        <v>36</v>
      </c>
      <c r="E10" s="21">
        <v>0</v>
      </c>
      <c r="F10" s="28" t="s">
        <v>37</v>
      </c>
      <c r="G10" s="20">
        <f>1*(0.29+0.48+1.12)</f>
        <v>1.8900000000000001</v>
      </c>
      <c r="H10" s="26">
        <v>1</v>
      </c>
      <c r="I10" s="27">
        <f>H10*(0.29+0.48+1.12)</f>
        <v>1.8900000000000001</v>
      </c>
      <c r="J10" s="4"/>
      <c r="K10" s="4"/>
    </row>
    <row r="11" spans="1:11" ht="51">
      <c r="A11" s="19">
        <v>361</v>
      </c>
      <c r="B11" s="20" t="s">
        <v>38</v>
      </c>
      <c r="C11" s="21" t="s">
        <v>39</v>
      </c>
      <c r="D11" s="21" t="s">
        <v>36</v>
      </c>
      <c r="E11" s="21">
        <v>0</v>
      </c>
      <c r="F11" s="28" t="s">
        <v>37</v>
      </c>
      <c r="G11" s="20">
        <f>1*(0.29+0.48+1.12)</f>
        <v>1.8900000000000001</v>
      </c>
      <c r="H11" s="26">
        <v>1</v>
      </c>
      <c r="I11" s="27">
        <f>H11*(0.29+0.48+1.12)</f>
        <v>1.8900000000000001</v>
      </c>
      <c r="J11" s="4"/>
      <c r="K11" s="4"/>
    </row>
    <row r="12" spans="1:11" ht="76.5">
      <c r="A12" s="19">
        <v>362</v>
      </c>
      <c r="B12" s="20" t="s">
        <v>40</v>
      </c>
      <c r="C12" s="21" t="s">
        <v>41</v>
      </c>
      <c r="D12" s="21" t="s">
        <v>42</v>
      </c>
      <c r="E12" s="21" t="s">
        <v>43</v>
      </c>
      <c r="F12" s="28" t="s">
        <v>44</v>
      </c>
      <c r="G12" s="20">
        <f>1*2.26+1.89</f>
        <v>4.1499999999999995</v>
      </c>
      <c r="H12" s="26">
        <v>1</v>
      </c>
      <c r="I12" s="27">
        <f>H12*2.26+1.89</f>
        <v>4.1499999999999995</v>
      </c>
      <c r="J12" s="4"/>
      <c r="K12" s="4"/>
    </row>
    <row r="13" spans="1:11" ht="76.5">
      <c r="A13" s="19">
        <v>363</v>
      </c>
      <c r="B13" s="20" t="s">
        <v>45</v>
      </c>
      <c r="C13" s="29" t="s">
        <v>46</v>
      </c>
      <c r="D13" s="29" t="s">
        <v>42</v>
      </c>
      <c r="E13" s="29" t="s">
        <v>47</v>
      </c>
      <c r="F13" s="28" t="s">
        <v>48</v>
      </c>
      <c r="G13" s="20">
        <f>1*2.26+48.79</f>
        <v>51.05</v>
      </c>
      <c r="H13" s="26">
        <v>1</v>
      </c>
      <c r="I13" s="27">
        <f>H13*2.26+48.79</f>
        <v>51.05</v>
      </c>
      <c r="J13" s="4"/>
      <c r="K13" s="4"/>
    </row>
    <row r="14" spans="1:11" ht="76.5">
      <c r="A14" s="19">
        <v>364</v>
      </c>
      <c r="B14" s="20" t="s">
        <v>49</v>
      </c>
      <c r="C14" s="29" t="s">
        <v>46</v>
      </c>
      <c r="D14" s="29" t="s">
        <v>42</v>
      </c>
      <c r="E14" s="29" t="s">
        <v>47</v>
      </c>
      <c r="F14" s="28" t="s">
        <v>48</v>
      </c>
      <c r="G14" s="20">
        <f>1*2.26+48.79</f>
        <v>51.05</v>
      </c>
      <c r="H14" s="26">
        <v>1</v>
      </c>
      <c r="I14" s="27">
        <f>H14*2.26+48.79</f>
        <v>51.05</v>
      </c>
      <c r="J14" s="4"/>
      <c r="K14" s="4"/>
    </row>
    <row r="15" spans="1:11" ht="31.5" customHeight="1">
      <c r="A15" s="19">
        <v>611</v>
      </c>
      <c r="B15" s="20" t="s">
        <v>50</v>
      </c>
      <c r="C15" s="29" t="s">
        <v>51</v>
      </c>
      <c r="D15" s="29">
        <v>0</v>
      </c>
      <c r="E15" s="29" t="s">
        <v>52</v>
      </c>
      <c r="F15" s="28" t="s">
        <v>53</v>
      </c>
      <c r="G15" s="20">
        <v>23.52</v>
      </c>
      <c r="H15" s="26">
        <v>1</v>
      </c>
      <c r="I15" s="27">
        <v>23.52</v>
      </c>
      <c r="J15" s="4"/>
      <c r="K15" s="4"/>
    </row>
    <row r="16" spans="1:11" ht="76.5">
      <c r="A16" s="19">
        <v>621</v>
      </c>
      <c r="B16" s="20" t="s">
        <v>54</v>
      </c>
      <c r="C16" s="29" t="s">
        <v>46</v>
      </c>
      <c r="D16" s="29">
        <v>0</v>
      </c>
      <c r="E16" s="29" t="s">
        <v>55</v>
      </c>
      <c r="F16" s="28" t="s">
        <v>56</v>
      </c>
      <c r="G16" s="20">
        <v>51.05</v>
      </c>
      <c r="H16" s="26">
        <v>1</v>
      </c>
      <c r="I16" s="27">
        <v>51.05</v>
      </c>
      <c r="J16" s="4"/>
      <c r="K16" s="4"/>
    </row>
    <row r="17" spans="1:11" ht="12.75">
      <c r="A17" s="30"/>
      <c r="B17" s="30"/>
      <c r="C17" s="31"/>
      <c r="D17" s="31"/>
      <c r="E17" s="31"/>
      <c r="F17" s="32"/>
      <c r="G17" s="30"/>
      <c r="H17" s="33"/>
      <c r="I17" s="33"/>
      <c r="J17" s="4"/>
      <c r="K17" s="4"/>
    </row>
    <row r="18" spans="1:11" ht="27.75" customHeight="1">
      <c r="A18" s="34" t="s">
        <v>57</v>
      </c>
      <c r="B18" s="35"/>
      <c r="C18" s="35"/>
      <c r="D18" s="35"/>
      <c r="E18" s="35"/>
      <c r="F18" s="3"/>
      <c r="G18" s="3"/>
      <c r="H18" s="3"/>
      <c r="I18" s="3"/>
      <c r="J18" s="4"/>
      <c r="K18" s="4"/>
    </row>
    <row r="19" spans="1:11" ht="15.75" customHeight="1">
      <c r="A19" s="36"/>
      <c r="B19" s="37"/>
      <c r="C19" s="37"/>
      <c r="D19" s="37"/>
      <c r="E19" s="37"/>
      <c r="F19" s="38"/>
      <c r="G19" s="38"/>
      <c r="H19" s="38"/>
      <c r="I19" s="38"/>
      <c r="J19" s="4"/>
      <c r="K19" s="4"/>
    </row>
    <row r="20" spans="1:11" ht="15.75" customHeight="1">
      <c r="A20" s="36"/>
      <c r="B20" s="37"/>
      <c r="C20" s="37"/>
      <c r="D20" s="37"/>
      <c r="E20" s="37"/>
      <c r="F20" s="38"/>
      <c r="G20" s="38"/>
      <c r="H20" s="38"/>
      <c r="I20" s="38"/>
      <c r="J20" s="4"/>
      <c r="K20" s="4"/>
    </row>
    <row r="21" spans="1:11" ht="15.75" customHeight="1">
      <c r="A21" s="36"/>
      <c r="B21" s="37"/>
      <c r="C21" s="37"/>
      <c r="D21" s="37"/>
      <c r="E21" s="37"/>
      <c r="F21" s="38"/>
      <c r="G21" s="38"/>
      <c r="H21" s="38"/>
      <c r="I21" s="38"/>
      <c r="J21" s="4"/>
      <c r="K21" s="4"/>
    </row>
    <row r="22" spans="1:11" ht="13.5" thickBot="1">
      <c r="A22" s="39"/>
      <c r="B22" s="39"/>
      <c r="C22" s="39"/>
      <c r="D22" s="39"/>
      <c r="E22" s="39"/>
      <c r="F22" s="39"/>
      <c r="G22" s="30"/>
      <c r="H22" s="39"/>
      <c r="I22" s="39"/>
      <c r="J22" s="4"/>
      <c r="K22" s="4"/>
    </row>
    <row r="23" spans="1:11" ht="26.25" thickTop="1">
      <c r="A23" s="39"/>
      <c r="B23" s="39"/>
      <c r="C23" s="39"/>
      <c r="D23" s="40" t="s">
        <v>58</v>
      </c>
      <c r="E23" s="41" t="s">
        <v>59</v>
      </c>
      <c r="F23" s="39"/>
      <c r="G23" s="30"/>
      <c r="H23" s="39"/>
      <c r="I23" s="39"/>
      <c r="J23" s="4"/>
      <c r="K23" s="4"/>
    </row>
    <row r="24" spans="1:11" ht="44.25" customHeight="1">
      <c r="A24" s="39"/>
      <c r="B24" s="39"/>
      <c r="C24" s="39"/>
      <c r="D24" s="42" t="s">
        <v>60</v>
      </c>
      <c r="E24" s="43">
        <f>(2.6*24*30)/1000</f>
        <v>1.8720000000000003</v>
      </c>
      <c r="F24" s="39"/>
      <c r="G24" s="30"/>
      <c r="H24" s="39"/>
      <c r="I24" s="39"/>
      <c r="J24" s="4"/>
      <c r="K24" s="4"/>
    </row>
    <row r="25" spans="1:11" ht="32.25" customHeight="1">
      <c r="A25" s="39"/>
      <c r="B25" s="39"/>
      <c r="C25" s="39"/>
      <c r="D25" s="42" t="s">
        <v>61</v>
      </c>
      <c r="E25" s="43">
        <v>0.24</v>
      </c>
      <c r="F25" s="39"/>
      <c r="G25" s="30"/>
      <c r="H25" s="39"/>
      <c r="I25" s="39"/>
      <c r="J25" s="4"/>
      <c r="K25" s="4"/>
    </row>
    <row r="26" spans="1:11" ht="15.75" customHeight="1">
      <c r="A26" s="39"/>
      <c r="B26" s="39"/>
      <c r="C26" s="39"/>
      <c r="D26" s="42" t="s">
        <v>62</v>
      </c>
      <c r="E26" s="43">
        <f>0.0004*24*30</f>
        <v>0.28800000000000003</v>
      </c>
      <c r="F26" s="39"/>
      <c r="G26" s="30"/>
      <c r="H26" s="39"/>
      <c r="I26" s="39"/>
      <c r="J26" s="4"/>
      <c r="K26" s="4"/>
    </row>
    <row r="27" spans="1:11" ht="19.5" customHeight="1">
      <c r="A27" s="39"/>
      <c r="B27" s="39"/>
      <c r="C27" s="39"/>
      <c r="D27" s="42" t="s">
        <v>63</v>
      </c>
      <c r="E27" s="43">
        <f>0.0004*24*30</f>
        <v>0.28800000000000003</v>
      </c>
      <c r="F27" s="39"/>
      <c r="G27" s="30"/>
      <c r="H27" s="39"/>
      <c r="I27" s="39"/>
      <c r="J27" s="4"/>
      <c r="K27" s="4"/>
    </row>
    <row r="28" spans="1:11" ht="15" customHeight="1">
      <c r="A28" s="39"/>
      <c r="B28" s="39"/>
      <c r="C28" s="39"/>
      <c r="D28" s="42" t="s">
        <v>64</v>
      </c>
      <c r="E28" s="43">
        <v>3.62</v>
      </c>
      <c r="F28" s="39"/>
      <c r="G28" s="30"/>
      <c r="H28" s="39"/>
      <c r="I28" s="39"/>
      <c r="J28" s="4"/>
      <c r="K28" s="4"/>
    </row>
    <row r="29" spans="1:11" ht="13.5" customHeight="1">
      <c r="A29" s="39"/>
      <c r="B29" s="39"/>
      <c r="C29" s="39"/>
      <c r="D29" s="42" t="s">
        <v>65</v>
      </c>
      <c r="E29" s="43">
        <v>2.26</v>
      </c>
      <c r="F29" s="39"/>
      <c r="G29" s="30"/>
      <c r="H29" s="39"/>
      <c r="I29" s="39"/>
      <c r="J29" s="4"/>
      <c r="K29" s="4"/>
    </row>
    <row r="30" spans="1:11" ht="28.5" customHeight="1">
      <c r="A30" s="39"/>
      <c r="B30" s="39"/>
      <c r="C30" s="39"/>
      <c r="D30" s="42" t="s">
        <v>66</v>
      </c>
      <c r="E30" s="43">
        <v>4.46</v>
      </c>
      <c r="F30" s="39"/>
      <c r="G30" s="30"/>
      <c r="H30" s="39"/>
      <c r="I30" s="39"/>
      <c r="J30" s="4"/>
      <c r="K30" s="4"/>
    </row>
    <row r="31" spans="1:11" ht="35.25" customHeight="1">
      <c r="A31" s="39"/>
      <c r="B31" s="39"/>
      <c r="C31" s="39"/>
      <c r="D31" s="42" t="s">
        <v>67</v>
      </c>
      <c r="E31" s="43">
        <v>0.56</v>
      </c>
      <c r="F31" s="39"/>
      <c r="G31" s="30"/>
      <c r="H31" s="39"/>
      <c r="I31" s="39"/>
      <c r="J31" s="4"/>
      <c r="K31" s="4"/>
    </row>
    <row r="32" spans="1:11" ht="31.5" customHeight="1">
      <c r="A32" s="39"/>
      <c r="B32" s="30"/>
      <c r="C32" s="44"/>
      <c r="D32" s="42" t="s">
        <v>68</v>
      </c>
      <c r="E32" s="43">
        <v>9.04</v>
      </c>
      <c r="F32" s="39"/>
      <c r="G32" s="39"/>
      <c r="H32" s="39"/>
      <c r="I32" s="39"/>
      <c r="J32" s="4"/>
      <c r="K32" s="4"/>
    </row>
    <row r="33" spans="1:11" ht="44.25" customHeight="1" thickBot="1">
      <c r="A33" s="39"/>
      <c r="B33" s="39"/>
      <c r="C33" s="39"/>
      <c r="D33" s="45" t="s">
        <v>69</v>
      </c>
      <c r="E33" s="46">
        <v>46.9</v>
      </c>
      <c r="F33" s="39"/>
      <c r="G33" s="39"/>
      <c r="H33" s="39"/>
      <c r="I33" s="39"/>
      <c r="J33" s="4"/>
      <c r="K33" s="4"/>
    </row>
    <row r="34" ht="13.5" thickTop="1"/>
  </sheetData>
  <mergeCells count="2">
    <mergeCell ref="A1:I1"/>
    <mergeCell ref="A18:I1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Shelley Weyman</dc:creator>
  <cp:keywords/>
  <dc:description/>
  <cp:lastModifiedBy>Shelley Weyman</cp:lastModifiedBy>
  <dcterms:created xsi:type="dcterms:W3CDTF">2013-05-24T21:04:22Z</dcterms:created>
  <dcterms:modified xsi:type="dcterms:W3CDTF">2013-05-24T21:04:59Z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1382685574</vt:i4>
  </property>
  <property fmtid="{D5CDD505-2E9C-101B-9397-08002B2CF9AE}" pid="4" name="_NewReviewCyc">
    <vt:lpwstr/>
  </property>
  <property fmtid="{D5CDD505-2E9C-101B-9397-08002B2CF9AE}" pid="5" name="_EmailSubje">
    <vt:lpwstr>Modification required to EPAP Section of the AER Website</vt:lpwstr>
  </property>
  <property fmtid="{D5CDD505-2E9C-101B-9397-08002B2CF9AE}" pid="6" name="_AuthorEma">
    <vt:lpwstr>Shelley.Weyman@aer.ca</vt:lpwstr>
  </property>
  <property fmtid="{D5CDD505-2E9C-101B-9397-08002B2CF9AE}" pid="7" name="_AuthorEmailDisplayNa">
    <vt:lpwstr>Shelley Weyman</vt:lpwstr>
  </property>
</Properties>
</file>